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6" sheetId="7" r:id="rId1"/>
  </sheets>
  <definedNames>
    <definedName name="_xlnm._FilterDatabase" localSheetId="0" hidden="1">'01.07.2016'!$A$3:$CV$9</definedName>
    <definedName name="Z_8F857505_99F7_44A0_9311_0C036734EE4E_.wvu.Cols" localSheetId="0" hidden="1">'01.07.2016'!$M:$M,'01.07.2016'!$O:$O,'01.07.2016'!$Q:$Q</definedName>
    <definedName name="Z_8F857505_99F7_44A0_9311_0C036734EE4E_.wvu.FilterData" localSheetId="0" hidden="1">'01.07.2016'!$A$3:$CV$9</definedName>
    <definedName name="Z_8F857505_99F7_44A0_9311_0C036734EE4E_.wvu.PrintTitles" localSheetId="0" hidden="1">'01.07.2016'!$A:$A</definedName>
    <definedName name="Z_A2FD971F_E944_4D74_B779_A0EFF498D9F4_.wvu.FilterData" localSheetId="0" hidden="1">'01.07.2016'!$A$3:$CV$9</definedName>
    <definedName name="Z_A9585D8F_84FF_4B47_8C73_1E41499AFDEF_.wvu.FilterData" localSheetId="0" hidden="1">'01.07.2016'!$A$3:$CV$9</definedName>
    <definedName name="Z_C25F2E07_26D8_4FF3_99D5_BF02F5F80659_.wvu.FilterData" localSheetId="0" hidden="1">'01.07.2016'!$A$3:$CV$9</definedName>
    <definedName name="Z_F8663FA0_0F1B_4DD5_86AB_0F7B7AF3784A_.wvu.FilterData" localSheetId="0" hidden="1">'01.07.2016'!$A$3:$CV$9</definedName>
    <definedName name="_xlnm.Print_Titles" localSheetId="0">'01.07.2016'!$A:$A</definedName>
    <definedName name="_xlnm.Print_Area" localSheetId="0">'01.07.2016'!$A$1:$CV$9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<sst xmlns="http://schemas.openxmlformats.org/spreadsheetml/2006/main" count="190" uniqueCount="126">
  <si>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</si>
  <si>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</si>
  <si>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</si>
  <si>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</si>
  <si>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</si>
  <si>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</si>
  <si>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</si>
  <si>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</si>
  <si>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</si>
  <si>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</si>
  <si>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</si>
  <si>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</si>
  <si>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</si>
  <si>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</si>
  <si>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</si>
  <si>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</si>
  <si>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</si>
  <si>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</si>
  <si>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</si>
  <si>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</si>
  <si>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</si>
  <si>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</si>
  <si>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</si>
  <si>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</si>
  <si>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</si>
  <si>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</si>
  <si>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</si>
  <si>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</si>
  <si>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</si>
  <si>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</si>
  <si>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</si>
  <si>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</si>
  <si>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</si>
  <si>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</si>
  <si>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</si>
  <si>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</si>
  <si>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</si>
  <si>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</si>
  <si>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</si>
  <si>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</si>
  <si>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</si>
  <si>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</si>
  <si>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</si>
  <si>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</si>
  <si>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</si>
  <si>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</si>
  <si>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</si>
  <si>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</si>
  <si>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</si>
  <si>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</si>
  <si>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</si>
  <si>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</si>
  <si>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</si>
  <si>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</si>
  <si>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</si>
  <si>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</si>
  <si>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</si>
  <si>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</si>
  <si>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</si>
  <si>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</si>
  <si>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</si>
  <si>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</si>
  <si>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</si>
  <si>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</si>
  <si>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</si>
  <si>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</si>
  <si>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</si>
  <si>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</si>
  <si>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</si>
  <si>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</si>
  <si>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</si>
  <si>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</si>
  <si>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</si>
  <si>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</si>
  <si>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</si>
  <si>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</si>
  <si>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</si>
  <si>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</si>
  <si>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</si>
  <si>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</si>
  <si>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</si>
  <si>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</si>
  <si>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</si>
  <si>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</si>
  <si>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</si>
  <si>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</si>
  <si>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</si>
  <si>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</si>
  <si>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</si>
  <si>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</si>
  <si>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</si>
  <si>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</si>
  <si>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</si>
  <si>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</si>
  <si>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</si>
  <si>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</si>
  <si>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</si>
  <si>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</si>
  <si>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</si>
  <si>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</si>
  <si>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</si>
  <si>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</si>
  <si>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</si>
  <si>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23.08.2011 № 35; 31.08.2011 № 23</t>
  </si>
  <si>
    <t>Решение Думы от 04.12.2015 № 40/144</t>
  </si>
  <si>
    <t>Решение Думы от 18.12.2015 № 39/168</t>
  </si>
  <si>
    <t>Постановление от 28.12.2014 № 123</t>
  </si>
  <si>
    <t>Решение Думы от 28.09.2015 № 29/132</t>
  </si>
  <si>
    <t>Постановление от 20.01.2016 № 8</t>
  </si>
  <si>
    <t>Постановление от 18.01.2016 № 1</t>
  </si>
  <si>
    <t>Решение Думы от 25.05.2012 № 52/279</t>
  </si>
  <si>
    <t>Постановление от 25.12.2015 № 309</t>
  </si>
  <si>
    <t>на сайте: gorod.tuzha.ru/bulleten/№ 35</t>
  </si>
  <si>
    <t>Решение Думы от 17.04.207 № 4</t>
  </si>
  <si>
    <t>на сайте: mo.mihailovskoe.tuzha.ru/муниципальные программы/Отчет за 2015 год об исполнении плана реализации МП Михайловского с/поселения</t>
  </si>
  <si>
    <t>на сайте: mo.pachi.tuzha.ru/муниципальные программы 2016/Сводный годовой доклад</t>
  </si>
  <si>
    <t>Постановление 19.09.2016 № 83 - доходная; 29.08.2013 № 44 - расходная;</t>
  </si>
  <si>
    <t>Постановление 05.09.2016 № 53 - расходная;  05.09.2016 № 54 - доходная;</t>
  </si>
  <si>
    <t>Постановление 23.08.2016 № 173 - расходная; Постановление 5.09.2016 № 187 - доходная;</t>
  </si>
  <si>
    <t>на сайте: mo.nir.my1.ru/власть/администрация/Постановление от 19.04.2016 № 48 - за 2015 год;</t>
  </si>
  <si>
    <t>на сайте: gorod.tuzha.ru/главная/муниципальные программы/Об утверждении отчета об исполнении плана реализации МП за 2015 год</t>
  </si>
  <si>
    <t>на информационном стенде</t>
  </si>
  <si>
    <t>на информационном стенде и официальном сайте</t>
  </si>
  <si>
    <t>Мониторинг оценки  качества организации и осуществления бюджетного процесса за 2016 год</t>
  </si>
  <si>
    <t>Постановление 28.07.2014 № 65; Постановление № 73 от 23.09.2016г.</t>
  </si>
  <si>
    <t>Постановление от 18.05.2016 № 37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</si>
</sst>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4" fontId="21" fillId="5" borderId="1" xfId="0" applyNumberFormat="1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30" zoomScaleNormal="130" workbookViewId="0">
      <selection activeCell="C6" sqref="C6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123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2.5" customHeight="1">
      <c r="A2" s="64" t="s">
        <v>0</v>
      </c>
      <c r="B2" s="64" t="s">
        <v>22</v>
      </c>
      <c r="C2" s="64" t="s">
        <v>23</v>
      </c>
      <c r="D2" s="107" t="s">
        <v>76</v>
      </c>
      <c r="E2" s="109"/>
      <c r="F2" s="109"/>
      <c r="G2" s="109"/>
      <c r="H2" s="109"/>
      <c r="I2" s="109"/>
      <c r="J2" s="109"/>
      <c r="K2" s="108"/>
      <c r="L2" s="107" t="s">
        <v>77</v>
      </c>
      <c r="M2" s="109"/>
      <c r="N2" s="109"/>
      <c r="O2" s="109"/>
      <c r="P2" s="109"/>
      <c r="Q2" s="109"/>
      <c r="R2" s="109"/>
      <c r="S2" s="109"/>
      <c r="T2" s="109"/>
      <c r="U2" s="108"/>
      <c r="V2" s="107" t="s">
        <v>78</v>
      </c>
      <c r="W2" s="109"/>
      <c r="X2" s="109"/>
      <c r="Y2" s="109"/>
      <c r="Z2" s="108"/>
      <c r="AA2" s="107" t="s">
        <v>79</v>
      </c>
      <c r="AB2" s="109"/>
      <c r="AC2" s="109"/>
      <c r="AD2" s="109"/>
      <c r="AE2" s="109"/>
      <c r="AF2" s="108"/>
      <c r="AG2" s="107" t="s">
        <v>57</v>
      </c>
      <c r="AH2" s="109"/>
      <c r="AI2" s="109"/>
      <c r="AJ2" s="109"/>
      <c r="AK2" s="109"/>
      <c r="AL2" s="108"/>
      <c r="AM2" s="107" t="s">
        <v>81</v>
      </c>
      <c r="AN2" s="109"/>
      <c r="AO2" s="109"/>
      <c r="AP2" s="109"/>
      <c r="AQ2" s="108"/>
      <c r="AR2" s="107" t="s">
        <v>60</v>
      </c>
      <c r="AS2" s="109"/>
      <c r="AT2" s="109"/>
      <c r="AU2" s="109"/>
      <c r="AV2" s="108"/>
      <c r="AW2" s="107" t="s">
        <v>98</v>
      </c>
      <c r="AX2" s="109"/>
      <c r="AY2" s="109"/>
      <c r="AZ2" s="108"/>
      <c r="BA2" s="107" t="s">
        <v>62</v>
      </c>
      <c r="BB2" s="109"/>
      <c r="BC2" s="109"/>
      <c r="BD2" s="109"/>
      <c r="BE2" s="108"/>
      <c r="BF2" s="107" t="s">
        <v>84</v>
      </c>
      <c r="BG2" s="109"/>
      <c r="BH2" s="109"/>
      <c r="BI2" s="108"/>
      <c r="BJ2" s="107" t="s">
        <v>86</v>
      </c>
      <c r="BK2" s="109"/>
      <c r="BL2" s="109"/>
      <c r="BM2" s="108"/>
      <c r="BN2" s="107" t="s">
        <v>63</v>
      </c>
      <c r="BO2" s="109"/>
      <c r="BP2" s="109"/>
      <c r="BQ2" s="109"/>
      <c r="BR2" s="109"/>
      <c r="BS2" s="108"/>
      <c r="BT2" s="107" t="s">
        <v>64</v>
      </c>
      <c r="BU2" s="108"/>
      <c r="BV2" s="107" t="s">
        <v>93</v>
      </c>
      <c r="BW2" s="108"/>
      <c r="BX2" s="107" t="s">
        <v>65</v>
      </c>
      <c r="BY2" s="108"/>
      <c r="BZ2" s="107" t="s">
        <v>66</v>
      </c>
      <c r="CA2" s="108"/>
      <c r="CB2" s="107" t="s">
        <v>88</v>
      </c>
      <c r="CC2" s="108"/>
      <c r="CD2" s="107" t="s">
        <v>68</v>
      </c>
      <c r="CE2" s="108"/>
      <c r="CF2" s="107" t="s">
        <v>73</v>
      </c>
      <c r="CG2" s="108"/>
      <c r="CH2" s="107" t="s">
        <v>70</v>
      </c>
      <c r="CI2" s="108"/>
      <c r="CJ2" s="107" t="s">
        <v>72</v>
      </c>
      <c r="CK2" s="108"/>
      <c r="CL2" s="107" t="s">
        <v>89</v>
      </c>
      <c r="CM2" s="109"/>
      <c r="CN2" s="109"/>
      <c r="CO2" s="109"/>
      <c r="CP2" s="109"/>
      <c r="CQ2" s="109"/>
      <c r="CR2" s="108"/>
      <c r="CS2" s="107" t="s">
        <v>74</v>
      </c>
      <c r="CT2" s="108"/>
      <c r="CU2" s="107" t="s">
        <v>75</v>
      </c>
      <c r="CV2" s="108"/>
    </row>
    <row r="3" spans="1:100" s="65" customFormat="1" ht="117.7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94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99</v>
      </c>
      <c r="O3" s="71" t="s">
        <v>7</v>
      </c>
      <c r="P3" s="68" t="s">
        <v>100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80</v>
      </c>
      <c r="AH3" s="77" t="s">
        <v>95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58</v>
      </c>
      <c r="AS3" s="88" t="s">
        <v>59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61</v>
      </c>
      <c r="BA3" s="74" t="s">
        <v>82</v>
      </c>
      <c r="BB3" s="84" t="s">
        <v>83</v>
      </c>
      <c r="BC3" s="74" t="s">
        <v>1</v>
      </c>
      <c r="BD3" s="74" t="s">
        <v>97</v>
      </c>
      <c r="BE3" s="74" t="s">
        <v>43</v>
      </c>
      <c r="BF3" s="82" t="s">
        <v>85</v>
      </c>
      <c r="BG3" s="83" t="s">
        <v>102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87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96</v>
      </c>
      <c r="CC3" s="74" t="s">
        <v>2</v>
      </c>
      <c r="CD3" s="93" t="s">
        <v>67</v>
      </c>
      <c r="CE3" s="88" t="s">
        <v>2</v>
      </c>
      <c r="CF3" s="88" t="s">
        <v>92</v>
      </c>
      <c r="CG3" s="88" t="s">
        <v>2</v>
      </c>
      <c r="CH3" s="93" t="s">
        <v>71</v>
      </c>
      <c r="CI3" s="88" t="s">
        <v>2</v>
      </c>
      <c r="CJ3" s="95" t="s">
        <v>69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90</v>
      </c>
      <c r="CT3" s="88" t="s">
        <v>2</v>
      </c>
      <c r="CU3" s="74" t="s">
        <v>91</v>
      </c>
      <c r="CV3" s="88" t="s">
        <v>2</v>
      </c>
    </row>
    <row r="4" spans="1:100" s="6" customFormat="1" ht="72" customHeight="1">
      <c r="A4" s="41" t="s">
        <v>101</v>
      </c>
      <c r="B4" s="41">
        <f>K4+U4+Z4+AF4+AL4+AQ4+AV4+AZ4+BE4+BI4+BM4+BS4+BU4+BW4+BY4+CA4+CC4+CE4+CG4+CI4+CK4+CR4+CT4+CV4</f>
        <v>10.5</v>
      </c>
      <c r="C4" s="41">
        <f>RANK(B4,B$4:B$8)</f>
        <v>4</v>
      </c>
      <c r="D4" s="42">
        <v>355.6</v>
      </c>
      <c r="E4" s="42">
        <v>2408.5</v>
      </c>
      <c r="F4" s="42">
        <v>1522</v>
      </c>
      <c r="G4" s="43">
        <v>0</v>
      </c>
      <c r="H4" s="43">
        <v>355.6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-76.8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2699.3</v>
      </c>
      <c r="AC4" s="42">
        <v>56.8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355.6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899.9</v>
      </c>
      <c r="AN4" s="63">
        <v>1040</v>
      </c>
      <c r="AO4" s="51">
        <f t="shared" ref="AO4:AO8" si="6">AM4/AN4</f>
        <v>0.86528846153846151</v>
      </c>
      <c r="AP4" s="46" t="s">
        <v>15</v>
      </c>
      <c r="AQ4" s="86">
        <f t="shared" ref="AQ4:AQ8" si="7">IF(AO4&lt;=1,1,0)</f>
        <v>1</v>
      </c>
      <c r="AR4" s="50">
        <v>604.1</v>
      </c>
      <c r="AS4" s="50">
        <v>634.20000000000005</v>
      </c>
      <c r="AT4" s="51">
        <f t="shared" ref="AT4:AT8" si="8">AR4/AS4</f>
        <v>0.95253863134657835</v>
      </c>
      <c r="AU4" s="46" t="s">
        <v>15</v>
      </c>
      <c r="AV4" s="86">
        <f t="shared" ref="AV4:AV8" si="9">IF(AT4&lt;=1,1,0)</f>
        <v>1</v>
      </c>
      <c r="AW4" s="42">
        <v>405.5</v>
      </c>
      <c r="AX4" s="42">
        <v>287.3</v>
      </c>
      <c r="AY4" s="49">
        <f t="shared" ref="AY4:AY8" si="10">AW4/AX4</f>
        <v>1.4114166376609816</v>
      </c>
      <c r="AZ4" s="86">
        <f t="shared" ref="AZ4:AZ8" si="11">IF(AY4&lt;0.9,-1,IF(AY4&lt;=1.1,0,-1))</f>
        <v>-1</v>
      </c>
      <c r="BA4" s="50">
        <v>405.5</v>
      </c>
      <c r="BB4" s="50">
        <v>376.2</v>
      </c>
      <c r="BC4" s="55">
        <f>BA4/BB4</f>
        <v>1.0778841041998937</v>
      </c>
      <c r="BD4" s="46">
        <v>1.0705</v>
      </c>
      <c r="BE4" s="86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2214.6</v>
      </c>
      <c r="BK4" s="43">
        <v>2573.9</v>
      </c>
      <c r="BL4" s="49">
        <f t="shared" ref="BL4:BL8" si="12">BJ4/BK4</f>
        <v>0.86040638719452966</v>
      </c>
      <c r="BM4" s="86">
        <f t="shared" ref="BM4:BM8" si="13">IF(BL4&gt;=0.9,1,IF(BL4&lt;0.9,0))</f>
        <v>0</v>
      </c>
      <c r="BN4" s="50">
        <v>786.5</v>
      </c>
      <c r="BO4" s="50">
        <v>539.5</v>
      </c>
      <c r="BP4" s="50">
        <v>506</v>
      </c>
      <c r="BQ4" s="50">
        <v>685.1</v>
      </c>
      <c r="BR4" s="49">
        <f>BQ4/(1.1*(BN4+BO4+BP4)/3)</f>
        <v>1.0198987693529176</v>
      </c>
      <c r="BS4" s="86">
        <f t="shared" ref="BS4:BS8" si="14">IF(BR4&lt;0.5,0,IF(BR4&lt;0.7,0.5,IF(BR4&lt;=1.3,1,IF(BR4&lt;=1.5,0.5,0))))</f>
        <v>1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124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104</v>
      </c>
      <c r="CI4" s="96">
        <f>IF(ISBLANK(CH4),0,0.5)</f>
        <v>0.5</v>
      </c>
      <c r="CJ4" s="98" t="s">
        <v>125</v>
      </c>
      <c r="CK4" s="96">
        <f>IF(ISBLANK(CJ4),0,0.5)</f>
        <v>0.5</v>
      </c>
      <c r="CL4" s="92">
        <v>1</v>
      </c>
      <c r="CM4" s="92">
        <v>1</v>
      </c>
      <c r="CN4" s="92">
        <v>1</v>
      </c>
      <c r="CO4" s="92">
        <v>1</v>
      </c>
      <c r="CP4" s="92"/>
      <c r="CQ4" s="52">
        <f t="shared" ref="CQ4:CQ7" si="21">CL4+CM4+CN4+CO4+CP4</f>
        <v>4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121</v>
      </c>
      <c r="CV4" s="86">
        <f t="shared" ref="CV4:CV8" si="23">IF(ISBLANK(CU4),0,1)</f>
        <v>1</v>
      </c>
    </row>
    <row r="5" spans="1:100" s="6" customFormat="1" ht="90.75" customHeight="1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1</v>
      </c>
      <c r="D5" s="42">
        <v>181.7</v>
      </c>
      <c r="E5" s="42">
        <v>3317.7</v>
      </c>
      <c r="F5" s="42">
        <v>2318.1999999999998</v>
      </c>
      <c r="G5" s="43">
        <v>0</v>
      </c>
      <c r="H5" s="43">
        <v>181.7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-17.3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4143.3999999999996</v>
      </c>
      <c r="AC5" s="42">
        <v>56.8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181.7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1328.1</v>
      </c>
      <c r="AN5" s="63">
        <v>1478</v>
      </c>
      <c r="AO5" s="51">
        <f t="shared" si="6"/>
        <v>0.89857916102841673</v>
      </c>
      <c r="AP5" s="46" t="s">
        <v>15</v>
      </c>
      <c r="AQ5" s="86">
        <f t="shared" si="7"/>
        <v>1</v>
      </c>
      <c r="AR5" s="50">
        <v>892.7</v>
      </c>
      <c r="AS5" s="50">
        <v>893.8</v>
      </c>
      <c r="AT5" s="51">
        <f t="shared" si="8"/>
        <v>0.99876929961960181</v>
      </c>
      <c r="AU5" s="46" t="s">
        <v>15</v>
      </c>
      <c r="AV5" s="86">
        <f t="shared" si="9"/>
        <v>1</v>
      </c>
      <c r="AW5" s="42">
        <v>692.3</v>
      </c>
      <c r="AX5" s="42">
        <v>590.79999999999995</v>
      </c>
      <c r="AY5" s="49">
        <f t="shared" si="10"/>
        <v>1.1718009478672986</v>
      </c>
      <c r="AZ5" s="86">
        <f t="shared" si="11"/>
        <v>-1</v>
      </c>
      <c r="BA5" s="50">
        <v>692.3</v>
      </c>
      <c r="BB5" s="50">
        <v>528.20000000000005</v>
      </c>
      <c r="BC5" s="55">
        <f>BA5/BB5</f>
        <v>1.310677773570617</v>
      </c>
      <c r="BD5" s="46">
        <v>1.0705</v>
      </c>
      <c r="BE5" s="86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2926.9</v>
      </c>
      <c r="BK5" s="43">
        <v>3275.7</v>
      </c>
      <c r="BL5" s="49">
        <f t="shared" si="12"/>
        <v>0.89351894251610353</v>
      </c>
      <c r="BM5" s="86">
        <f t="shared" si="13"/>
        <v>0</v>
      </c>
      <c r="BN5" s="50">
        <v>779.7</v>
      </c>
      <c r="BO5" s="50">
        <v>619.4</v>
      </c>
      <c r="BP5" s="50">
        <v>1089.4000000000001</v>
      </c>
      <c r="BQ5" s="50">
        <v>730.5</v>
      </c>
      <c r="BR5" s="49">
        <f>BQ5/(1.1*(BN5+BO5+BP5)/3)</f>
        <v>0.80059181325004092</v>
      </c>
      <c r="BS5" s="86">
        <f t="shared" si="14"/>
        <v>1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116</v>
      </c>
      <c r="CE5" s="94">
        <f>IF(ISBLANK(CD5),0,0.5)</f>
        <v>0.5</v>
      </c>
      <c r="CF5" s="97"/>
      <c r="CG5" s="86">
        <f t="shared" si="20"/>
        <v>0</v>
      </c>
      <c r="CH5" s="98" t="s">
        <v>105</v>
      </c>
      <c r="CI5" s="96">
        <f>IF(ISBLANK(CH5),0,0.5)</f>
        <v>0.5</v>
      </c>
      <c r="CJ5" s="98" t="s">
        <v>106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114</v>
      </c>
      <c r="CT5" s="86">
        <f>IF(ISBLANK(CS5),0,0.5)</f>
        <v>0.5</v>
      </c>
      <c r="CU5" s="104" t="s">
        <v>121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11.5</v>
      </c>
      <c r="C6" s="41">
        <f>RANK(B6,B$4:B$8)</f>
        <v>2</v>
      </c>
      <c r="D6" s="42">
        <v>243</v>
      </c>
      <c r="E6" s="42">
        <v>3093.3</v>
      </c>
      <c r="F6" s="42">
        <v>1441.9</v>
      </c>
      <c r="G6" s="43">
        <v>0</v>
      </c>
      <c r="H6" s="43">
        <v>243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-22.6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3055.7</v>
      </c>
      <c r="AC6" s="47">
        <v>56.8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243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1071.3</v>
      </c>
      <c r="AN6" s="63">
        <v>1305</v>
      </c>
      <c r="AO6" s="51">
        <f t="shared" si="6"/>
        <v>0.820919540229885</v>
      </c>
      <c r="AP6" s="46" t="s">
        <v>15</v>
      </c>
      <c r="AQ6" s="86">
        <f t="shared" si="7"/>
        <v>1</v>
      </c>
      <c r="AR6" s="50">
        <v>711.7</v>
      </c>
      <c r="AS6" s="50">
        <v>814.2</v>
      </c>
      <c r="AT6" s="51">
        <f t="shared" si="8"/>
        <v>0.87410955539179569</v>
      </c>
      <c r="AU6" s="46" t="s">
        <v>15</v>
      </c>
      <c r="AV6" s="86">
        <f t="shared" si="9"/>
        <v>1</v>
      </c>
      <c r="AW6" s="42">
        <v>900.9</v>
      </c>
      <c r="AX6" s="42">
        <v>779.4</v>
      </c>
      <c r="AY6" s="49">
        <f t="shared" si="10"/>
        <v>1.1558891454965359</v>
      </c>
      <c r="AZ6" s="86">
        <f t="shared" si="11"/>
        <v>-1</v>
      </c>
      <c r="BA6" s="50">
        <v>900.9</v>
      </c>
      <c r="BB6" s="50">
        <v>786.5</v>
      </c>
      <c r="BC6" s="55">
        <f>BA6/BB6</f>
        <v>1.1454545454545455</v>
      </c>
      <c r="BD6" s="46">
        <v>1.0705</v>
      </c>
      <c r="BE6" s="86">
        <f>IF(BC6&lt;BD6,-1,IF(BC6&gt;=BD6,0))</f>
        <v>0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2366.6</v>
      </c>
      <c r="BK6" s="43">
        <v>2815.4</v>
      </c>
      <c r="BL6" s="49">
        <f t="shared" si="12"/>
        <v>0.84059103502166654</v>
      </c>
      <c r="BM6" s="86">
        <f t="shared" si="13"/>
        <v>0</v>
      </c>
      <c r="BN6" s="50">
        <v>681.4</v>
      </c>
      <c r="BO6" s="50">
        <v>687.9</v>
      </c>
      <c r="BP6" s="50">
        <v>852.4</v>
      </c>
      <c r="BQ6" s="50">
        <v>536.9</v>
      </c>
      <c r="BR6" s="49">
        <f t="shared" ref="BR6:BR8" si="24">BQ6/(1.1*(BN6+BO6+BP6)/3)</f>
        <v>0.6590776105111974</v>
      </c>
      <c r="BS6" s="86">
        <f t="shared" si="14"/>
        <v>0.5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106" t="s">
        <v>103</v>
      </c>
      <c r="CE6" s="94">
        <f>IF(ISBLANK(CD6),0,0.5)</f>
        <v>0.5</v>
      </c>
      <c r="CF6" s="97"/>
      <c r="CG6" s="86">
        <f t="shared" si="20"/>
        <v>0</v>
      </c>
      <c r="CH6" s="98" t="s">
        <v>107</v>
      </c>
      <c r="CI6" s="96">
        <f>IF(ISBLANK(CH6),0,0.5)</f>
        <v>0.5</v>
      </c>
      <c r="CJ6" s="98" t="s">
        <v>108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119</v>
      </c>
      <c r="CT6" s="86">
        <f>IF(ISBLANK(CS6),0,0.5)</f>
        <v>0.5</v>
      </c>
      <c r="CU6" s="104" t="s">
        <v>122</v>
      </c>
      <c r="CV6" s="86">
        <f t="shared" si="23"/>
        <v>1</v>
      </c>
    </row>
    <row r="7" spans="1:100" s="6" customFormat="1" ht="60" customHeight="1">
      <c r="A7" s="41" t="s">
        <v>54</v>
      </c>
      <c r="B7" s="41">
        <f>K7+U7+Z7+AF7+AL7+AQ7+AV7+AZ7+BE7+BI7+BM7+BS7+BU7+BW7+BY7+CA7+CC7+CE7+CG7+CI7+CK7+CR7+CT7+CV7</f>
        <v>11</v>
      </c>
      <c r="C7" s="41">
        <f>RANK(B7,B$4:B$8)</f>
        <v>3</v>
      </c>
      <c r="D7" s="42">
        <v>383.7</v>
      </c>
      <c r="E7" s="42">
        <v>3430</v>
      </c>
      <c r="F7" s="42">
        <v>2562.9</v>
      </c>
      <c r="G7" s="43">
        <v>0</v>
      </c>
      <c r="H7" s="43">
        <v>383.7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-9.6999999999999993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3398.6</v>
      </c>
      <c r="AC7" s="42">
        <v>56.8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383.7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1347.1</v>
      </c>
      <c r="AN7" s="63">
        <v>1550</v>
      </c>
      <c r="AO7" s="51">
        <f t="shared" si="6"/>
        <v>0.86909677419354836</v>
      </c>
      <c r="AP7" s="46" t="s">
        <v>15</v>
      </c>
      <c r="AQ7" s="86">
        <f t="shared" si="7"/>
        <v>1</v>
      </c>
      <c r="AR7" s="50">
        <v>900.7</v>
      </c>
      <c r="AS7" s="50">
        <v>901.1</v>
      </c>
      <c r="AT7" s="51">
        <f t="shared" si="8"/>
        <v>0.99955609810231938</v>
      </c>
      <c r="AU7" s="46" t="s">
        <v>15</v>
      </c>
      <c r="AV7" s="86">
        <f t="shared" si="9"/>
        <v>1</v>
      </c>
      <c r="AW7" s="42">
        <v>667.3</v>
      </c>
      <c r="AX7" s="42">
        <v>578.6</v>
      </c>
      <c r="AY7" s="49">
        <f t="shared" si="10"/>
        <v>1.153301071552022</v>
      </c>
      <c r="AZ7" s="86">
        <f t="shared" si="11"/>
        <v>-1</v>
      </c>
      <c r="BA7" s="50">
        <v>667.3</v>
      </c>
      <c r="BB7" s="50">
        <v>513</v>
      </c>
      <c r="BC7" s="55">
        <f>BA7/BB7</f>
        <v>1.3007797270955166</v>
      </c>
      <c r="BD7" s="46">
        <v>1.0705</v>
      </c>
      <c r="BE7" s="86">
        <f>IF(BC7&lt;BD7,-1,IF(BC7&gt;=BD7,0))</f>
        <v>0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3063.6</v>
      </c>
      <c r="BK7" s="43">
        <v>3433.4</v>
      </c>
      <c r="BL7" s="51">
        <f t="shared" si="12"/>
        <v>0.89229335352711592</v>
      </c>
      <c r="BM7" s="86">
        <f t="shared" si="13"/>
        <v>0</v>
      </c>
      <c r="BN7" s="50">
        <v>1213.3</v>
      </c>
      <c r="BO7" s="50">
        <v>608.79999999999995</v>
      </c>
      <c r="BP7" s="50">
        <v>838.4</v>
      </c>
      <c r="BQ7" s="50">
        <v>716.1</v>
      </c>
      <c r="BR7" s="49">
        <f t="shared" si="24"/>
        <v>0.73407254275512113</v>
      </c>
      <c r="BS7" s="86">
        <f t="shared" si="14"/>
        <v>1</v>
      </c>
      <c r="BT7" s="47">
        <v>32.4</v>
      </c>
      <c r="BU7" s="85">
        <f t="shared" si="15"/>
        <v>-1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117</v>
      </c>
      <c r="CE7" s="94">
        <f>IF(ISBLANK(CD7),0,0.5)</f>
        <v>0.5</v>
      </c>
      <c r="CF7" s="97"/>
      <c r="CG7" s="86">
        <f t="shared" si="20"/>
        <v>0</v>
      </c>
      <c r="CH7" s="98" t="s">
        <v>113</v>
      </c>
      <c r="CI7" s="96">
        <f>IF(ISBLANK(CH7),0,0.5)</f>
        <v>0.5</v>
      </c>
      <c r="CJ7" s="98" t="s">
        <v>109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5" t="s">
        <v>115</v>
      </c>
      <c r="CT7" s="86">
        <f>IF(ISBLANK(CS7),0,0.5)</f>
        <v>0.5</v>
      </c>
      <c r="CU7" s="104" t="s">
        <v>121</v>
      </c>
      <c r="CV7" s="86">
        <f t="shared" si="23"/>
        <v>1</v>
      </c>
    </row>
    <row r="8" spans="1:100" s="6" customFormat="1" ht="74.25" customHeight="1">
      <c r="A8" s="41" t="s">
        <v>55</v>
      </c>
      <c r="B8" s="41">
        <f>K8+U8+Z8+AF8+AL8+AQ8+AV8+AZ8+BE8+BI8+BM8+BS8+BU8+BW8+BY8+CA8+CC8+CE8+CG8+CI8+CK8+CR8+CT8+CV8</f>
        <v>10.5</v>
      </c>
      <c r="C8" s="41">
        <f>RANK(B8,B$4:B$8)</f>
        <v>4</v>
      </c>
      <c r="D8" s="42">
        <v>499.8</v>
      </c>
      <c r="E8" s="43">
        <v>8585.6</v>
      </c>
      <c r="F8" s="42">
        <v>1805.4</v>
      </c>
      <c r="G8" s="43">
        <v>0</v>
      </c>
      <c r="H8" s="43">
        <v>499.8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-137.6</v>
      </c>
      <c r="O8" s="42"/>
      <c r="P8" s="42">
        <v>0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10063.4</v>
      </c>
      <c r="AC8" s="101">
        <v>142.6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499.8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2539.4</v>
      </c>
      <c r="AN8" s="63">
        <v>2539.4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1694.2</v>
      </c>
      <c r="AS8" s="50">
        <v>1798.7</v>
      </c>
      <c r="AT8" s="51">
        <f t="shared" si="8"/>
        <v>0.94190248512814811</v>
      </c>
      <c r="AU8" s="46" t="s">
        <v>15</v>
      </c>
      <c r="AV8" s="86">
        <f t="shared" si="9"/>
        <v>1</v>
      </c>
      <c r="AW8" s="42">
        <v>5909.4</v>
      </c>
      <c r="AX8" s="42">
        <v>5989.9</v>
      </c>
      <c r="AY8" s="49">
        <f t="shared" si="10"/>
        <v>0.98656071052939109</v>
      </c>
      <c r="AZ8" s="86">
        <f t="shared" si="11"/>
        <v>0</v>
      </c>
      <c r="BA8" s="50">
        <v>5909.4</v>
      </c>
      <c r="BB8" s="50">
        <v>5480.4</v>
      </c>
      <c r="BC8" s="55">
        <f>BA8/BB8</f>
        <v>1.0782789577403109</v>
      </c>
      <c r="BD8" s="46">
        <v>1.0705</v>
      </c>
      <c r="BE8" s="86">
        <f>IF(BC8&lt;BD8,-1,IF(BC8&gt;=BD8,0))</f>
        <v>0</v>
      </c>
      <c r="BF8" s="47">
        <v>36</v>
      </c>
      <c r="BG8" s="47">
        <v>35</v>
      </c>
      <c r="BH8" s="27">
        <f>BF8/BG8</f>
        <v>1.0285714285714285</v>
      </c>
      <c r="BI8" s="86">
        <f>IF(BH8&lt;1,1,(IF(BH8=1,0,(IF(BH8&lt;=1.5,-1,-2)))))</f>
        <v>-1</v>
      </c>
      <c r="BJ8" s="50">
        <v>8180</v>
      </c>
      <c r="BK8" s="43">
        <v>8773.6</v>
      </c>
      <c r="BL8" s="51">
        <f t="shared" si="12"/>
        <v>0.93234248199142877</v>
      </c>
      <c r="BM8" s="86">
        <f t="shared" si="13"/>
        <v>1</v>
      </c>
      <c r="BN8" s="50">
        <v>1288</v>
      </c>
      <c r="BO8" s="50">
        <v>2610.9</v>
      </c>
      <c r="BP8" s="50">
        <v>1769.6</v>
      </c>
      <c r="BQ8" s="50">
        <v>2963</v>
      </c>
      <c r="BR8" s="49">
        <f t="shared" si="24"/>
        <v>1.4255815631841033</v>
      </c>
      <c r="BS8" s="86">
        <f t="shared" si="14"/>
        <v>0.5</v>
      </c>
      <c r="BT8" s="47">
        <v>52.5</v>
      </c>
      <c r="BU8" s="85">
        <f t="shared" si="15"/>
        <v>-1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118</v>
      </c>
      <c r="CE8" s="94">
        <f>IF(ISBLANK(CD8),0,0.5)</f>
        <v>0.5</v>
      </c>
      <c r="CF8" s="97"/>
      <c r="CG8" s="86">
        <f t="shared" si="20"/>
        <v>0</v>
      </c>
      <c r="CH8" s="98" t="s">
        <v>110</v>
      </c>
      <c r="CI8" s="96">
        <f>IF(ISBLANK(CH8),0,0.5)</f>
        <v>0.5</v>
      </c>
      <c r="CJ8" s="98" t="s">
        <v>111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120</v>
      </c>
      <c r="CT8" s="86">
        <f>IF(ISBLANK(CS8),0,0.5)</f>
        <v>0.5</v>
      </c>
      <c r="CU8" s="103" t="s">
        <v>112</v>
      </c>
      <c r="CV8" s="86">
        <f t="shared" si="23"/>
        <v>1</v>
      </c>
    </row>
    <row r="9" spans="1:100" s="11" customFormat="1" ht="12" customHeight="1">
      <c r="A9" s="102" t="s">
        <v>56</v>
      </c>
      <c r="B9" s="56"/>
      <c r="C9" s="57"/>
      <c r="D9" s="57">
        <f>SUM(D4:D8)</f>
        <v>1663.8</v>
      </c>
      <c r="E9" s="57">
        <f>SUM(E4:E8)</f>
        <v>20835.099999999999</v>
      </c>
      <c r="F9" s="57">
        <f>SUM(F4:F8)</f>
        <v>9650.4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-264</v>
      </c>
      <c r="O9" s="57">
        <f t="shared" si="27"/>
        <v>0</v>
      </c>
      <c r="P9" s="57">
        <f t="shared" si="27"/>
        <v>0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23360.400000000001</v>
      </c>
      <c r="AC9" s="57">
        <f>SUM(AC4:AC8)</f>
        <v>369.79999999999995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1663.8</v>
      </c>
      <c r="AI9" s="57">
        <f>SUM(AI4:AI8)</f>
        <v>0</v>
      </c>
      <c r="AJ9" s="57"/>
      <c r="AK9" s="57"/>
      <c r="AL9" s="57"/>
      <c r="AM9" s="57">
        <f>SUM(AM4:AM8)</f>
        <v>7185.7999999999993</v>
      </c>
      <c r="AN9" s="57">
        <f>SUM(AN4:AN8)</f>
        <v>7912.4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8575.4</v>
      </c>
      <c r="AX9" s="58">
        <f>SUM(AX4:AX8)</f>
        <v>8226</v>
      </c>
      <c r="AY9" s="59"/>
      <c r="AZ9" s="57"/>
      <c r="BA9" s="57">
        <f>SUM(BA4:BA8)</f>
        <v>8575.4</v>
      </c>
      <c r="BB9" s="57">
        <f>SUM(BB4:BB8)</f>
        <v>7684.2999999999993</v>
      </c>
      <c r="BC9" s="57">
        <f>SUM(BC4:BC8)</f>
        <v>5.9130751080608839</v>
      </c>
      <c r="BD9" s="57">
        <v>0</v>
      </c>
      <c r="BE9" s="57"/>
      <c r="BF9" s="57"/>
      <c r="BG9" s="57"/>
      <c r="BH9" s="57"/>
      <c r="BI9" s="57"/>
      <c r="BJ9" s="57">
        <f>SUM(BJ4:BJ8)</f>
        <v>18751.7</v>
      </c>
      <c r="BK9" s="57">
        <f>SUM(BK4:BK8)</f>
        <v>20872</v>
      </c>
      <c r="BL9" s="57"/>
      <c r="BM9" s="57"/>
      <c r="BN9" s="57">
        <f>SUM(BN4:BN8)</f>
        <v>4748.8999999999996</v>
      </c>
      <c r="BO9" s="57">
        <f>SUM(BO4:BO8)</f>
        <v>5066.5</v>
      </c>
      <c r="BP9" s="57">
        <f>SUM(BP4:BP8)</f>
        <v>5055.8</v>
      </c>
      <c r="BQ9" s="57">
        <f>SUM(BQ4:BQ8)</f>
        <v>5631.6</v>
      </c>
      <c r="BR9" s="57"/>
      <c r="BS9" s="57"/>
      <c r="BT9" s="57">
        <f>SUM(BT4:BT8)</f>
        <v>84.9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2015-04-24T10:41:07Z</cp:lastPrinted>
  <dcterms:created xsi:type="dcterms:W3CDTF">2009-01-27T10:52:16Z</dcterms:created>
  <dcterms:modified xsi:type="dcterms:W3CDTF">2017-02-03T04:04:34Z</dcterms:modified>
</cp:coreProperties>
</file>